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030"/>
  </bookViews>
  <sheets>
    <sheet name="Поиск" sheetId="6" r:id="rId1"/>
    <sheet name="Лист1" sheetId="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7" i="7" l="1"/>
  <c r="AA7" i="7"/>
  <c r="Z7" i="7"/>
  <c r="X7" i="7"/>
  <c r="W7" i="7"/>
  <c r="S7" i="7"/>
  <c r="U7" i="7" s="1"/>
  <c r="N7" i="7"/>
  <c r="P7" i="7" s="1"/>
  <c r="I7" i="7"/>
  <c r="K7" i="7" s="1"/>
  <c r="D7" i="7"/>
  <c r="F7" i="7" s="1"/>
  <c r="J7" i="7" l="1"/>
  <c r="T7" i="7"/>
  <c r="E7" i="7"/>
  <c r="O7" i="7"/>
  <c r="AB4" i="7"/>
  <c r="AB5" i="7"/>
  <c r="AB6" i="7"/>
  <c r="AB3" i="7"/>
  <c r="AC7" i="7" l="1"/>
  <c r="AA6" i="7" l="1"/>
  <c r="AA4" i="7"/>
  <c r="AA5" i="7"/>
  <c r="AA3" i="7"/>
  <c r="Z6" i="7"/>
  <c r="Z5" i="7"/>
  <c r="Z4" i="7"/>
  <c r="Z3" i="7"/>
  <c r="S4" i="7"/>
  <c r="T4" i="7" s="1"/>
  <c r="X4" i="7" l="1"/>
  <c r="X3" i="7"/>
  <c r="X6" i="7"/>
  <c r="X5" i="7"/>
  <c r="W4" i="7" l="1"/>
  <c r="W5" i="7"/>
  <c r="W6" i="7"/>
  <c r="W3" i="7"/>
  <c r="S6" i="7"/>
  <c r="T6" i="7" s="1"/>
  <c r="D3" i="7"/>
  <c r="F3" i="7" s="1"/>
  <c r="D6" i="7" l="1"/>
  <c r="E6" i="7" s="1"/>
  <c r="I6" i="7"/>
  <c r="J6" i="7" s="1"/>
  <c r="N6" i="7"/>
  <c r="O6" i="7" s="1"/>
  <c r="U6" i="7"/>
  <c r="P6" i="7" l="1"/>
  <c r="F6" i="7"/>
  <c r="AC6" i="7" s="1"/>
  <c r="K6" i="7"/>
  <c r="U4" i="7" l="1"/>
  <c r="S5" i="7"/>
  <c r="T5" i="7" s="1"/>
  <c r="S3" i="7"/>
  <c r="T3" i="7" s="1"/>
  <c r="U3" i="7" l="1"/>
  <c r="U5" i="7"/>
  <c r="N4" i="7"/>
  <c r="O4" i="7" s="1"/>
  <c r="I3" i="7"/>
  <c r="I4" i="7"/>
  <c r="J4" i="7" s="1"/>
  <c r="D4" i="7"/>
  <c r="K3" i="7" l="1"/>
  <c r="J3" i="7"/>
  <c r="P4" i="7"/>
  <c r="K4" i="7"/>
  <c r="E4" i="7"/>
  <c r="F4" i="7"/>
  <c r="I5" i="7"/>
  <c r="AC4" i="7" l="1"/>
  <c r="K5" i="7"/>
  <c r="J5" i="7"/>
  <c r="N3" i="7"/>
  <c r="N5" i="7"/>
  <c r="D5" i="7"/>
  <c r="F5" i="7" s="1"/>
  <c r="P5" i="7" l="1"/>
  <c r="O5" i="7"/>
  <c r="P3" i="7"/>
  <c r="O3" i="7"/>
  <c r="E5" i="7"/>
  <c r="AC5" i="7" s="1"/>
  <c r="E3" i="7"/>
  <c r="AC3" i="7" s="1"/>
</calcChain>
</file>

<file path=xl/sharedStrings.xml><?xml version="1.0" encoding="utf-8"?>
<sst xmlns="http://schemas.openxmlformats.org/spreadsheetml/2006/main" count="192" uniqueCount="59">
  <si>
    <t>+</t>
  </si>
  <si>
    <t>1) правомочен заключать договор;</t>
  </si>
  <si>
    <t>2) обладает необходимым специальным статусом, лицензиями или свидетельствами о допуске на поставку товаров, производство работ и оказание услуг, подлежащих лицензированию и (или) оформлению допуска на поставку товара, производство работ, оказание услуг в соответствии с действующим законодательством России и являющихся предметом заключаемого договора;</t>
  </si>
  <si>
    <t>3) не находится в процессе ликвидации (для юридического лица), реорганизации и/или не признан по решению арбитражного суда несостоятельным (банкротом);</t>
  </si>
  <si>
    <t xml:space="preserve">4) не является организацией, на имущество которой наложен арест по решению суда, административного органа и (или) экономическая деятельность, которой приостановлена; </t>
  </si>
  <si>
    <t>5) не имеет просроченной задолженности по налогам, сборам и иным обязательным платежам в бюджеты любого уровня или государственные внебюджетные фонды на дату окончания срока подачи заявки на участие в запросе предложений, превышающую 0,01% балансовой стоимости активов или итоговое значение раздела 3 баланса Участника процедуры закупки, определяемой по данным бухгалтерской отчетности за последний отчетный период;</t>
  </si>
  <si>
    <t>6) обладает профессиональной компетентностью, финансовыми ресурсами, оборудованием и другими материальными возможностями, надежностью, положительной репутацией, а также кадровыми ресурсами, необходимыми для исполнения договора на поставку продукции (выполнение работ, оказание услуг), системой управления охраной труда, если указанные требования содержатся в закупочной документации;</t>
  </si>
  <si>
    <t>7) не включен в федеральные реестры недобросовестных поставщиков;</t>
  </si>
  <si>
    <t xml:space="preserve">8) у руководителя, членов коллегиального исполнительного органа или главного бухгалтера Участника процедур отсутствует судимость за преступление в сфере экономики (за исключением лиц, у которых такая судимость погашена или снята), а также не применяется в отношении указанных физических лиц наказание в виде лишения права занимать определенные должности или заниматься определенной деятельностью, которые связаны с выполнением работы, оказанием услуги, являющихся объектом осуществляемой закупки, и отсутствует административное наказание в виде дисквалификации; </t>
  </si>
  <si>
    <t>Да</t>
  </si>
  <si>
    <t>Декларирует соответствие общим требованиям, в том числе</t>
  </si>
  <si>
    <t>ИНН 7456030357</t>
  </si>
  <si>
    <t>Предложил ли лучшую цену за сопоставимый набор услуг?</t>
  </si>
  <si>
    <t>Критерии оценки Участника закупки</t>
  </si>
  <si>
    <t>Нет</t>
  </si>
  <si>
    <t>9) между Участником закупки и Заказчиком отсутствует конфликт интересов, в том числе Участник не состоит в одной группе лиц с АНО «КВТЦ» (в том числе сотрудниками Центра в смысле, определенном статьей 9 федерального закона «О защите конкуренции» от 26.07.2006 № 135-ФЗ).</t>
  </si>
  <si>
    <t>1) специализируется на оказании услуг по организации участия субъектов МСП в выставочно-ярмарочных мероприятиях на территории Российской Федерации, что для организаций и индивидуальных предпринимателей подтверждается указанием в заявке соответствующего кода ОКВЭД (например, 82.3);</t>
  </si>
  <si>
    <t>ООО "АЗИЯЭКСПЕРТ"</t>
  </si>
  <si>
    <t>ООО "ИК ЭКСПЛОРО"</t>
  </si>
  <si>
    <t>ИНН 7709712730</t>
  </si>
  <si>
    <t>Заявляет, что соответствует специальным требованиям, а именно:</t>
  </si>
  <si>
    <t>Формирование "холодной" базы</t>
  </si>
  <si>
    <t>Формирование "горячей" базы</t>
  </si>
  <si>
    <t>Количество переговоров</t>
  </si>
  <si>
    <t>На одни переговоры</t>
  </si>
  <si>
    <t>Общая цена своих услуг, заявленная конкурсантом</t>
  </si>
  <si>
    <t>Цена этой услуги</t>
  </si>
  <si>
    <t>В пересчете на одного клиента</t>
  </si>
  <si>
    <t>"Вес" коммерческого предложения (коэфф.)</t>
  </si>
  <si>
    <t>"Вес" критерия оценки</t>
  </si>
  <si>
    <t>"Вес" критерия оценки (коэфф.)</t>
  </si>
  <si>
    <t>Количество баллов конкурсанта</t>
  </si>
  <si>
    <t>Подвтерждаются ли заявленные данные самим конкурсантом и (или) из открытых источников информации?</t>
  </si>
  <si>
    <t>"Вес" коммерческого предложения конкурсанта (коэфф.)</t>
  </si>
  <si>
    <t>Предлагаемое количество клиентов в выборке</t>
  </si>
  <si>
    <t>Количество предлагаемых переговоров</t>
  </si>
  <si>
    <t>ИП ВЕНГИН А.Ю.</t>
  </si>
  <si>
    <t>ИНН 667100146177</t>
  </si>
  <si>
    <t>ООО "Туристические технологии"
ИНН 6674328261</t>
  </si>
  <si>
    <t>-</t>
  </si>
  <si>
    <t xml:space="preserve">ИП Венгин А.Ю. </t>
  </si>
  <si>
    <t>Содействие в заключении контракта</t>
  </si>
  <si>
    <t>Количество предлагаемых  контрактов</t>
  </si>
  <si>
    <t>Цена услуги</t>
  </si>
  <si>
    <t>На один контракт</t>
  </si>
  <si>
    <t>ООО "ПРОФИ.ТРЭВЕЛ"</t>
  </si>
  <si>
    <t>ИНН 6685014210</t>
  </si>
  <si>
    <t>Комплексная услуга по содействию в поиске и подбору иностранного покупателя в Республике Индия для субъекта малого и среднего предпринимательства Камчатского края</t>
  </si>
  <si>
    <t>2) располагает возможностью оказать базовую услугу комплексной услуги и может это подтвердить успешными примерами поиска и подбора иностранного покупателя туристских услуг (например, соответствующими гиперссылками, сканами актов оказанных услуг и др.);</t>
  </si>
  <si>
    <t>3) располагает возможностью оказать одну или несколько дополнительных услуг и может это подтвердить успешными примерами сопровождения переговорного процесса, подготовки коммерческого предложения (например, соответствующими гиперссылкам, сканами актов оказанных услуг и др.);</t>
  </si>
  <si>
    <t>4) представляет расчет цены комплексной услуги, в т. ч. отдельно базовой и отдельно дополнительной услуг;</t>
  </si>
  <si>
    <t>5) имеет положительный опыт сотрудничества с другими региональными центрами поддержки экспорта, может составить их перечень и представить их благодарственные письма и (или) копии актов выполненных работ за их подписью.</t>
  </si>
  <si>
    <t>Опыт поиска и подбора иностранного покупателя туристских услуг в Индии</t>
  </si>
  <si>
    <t>Количество оказанных услуг</t>
  </si>
  <si>
    <t>Подготовка коммерческого предложения</t>
  </si>
  <si>
    <t>Участник 1</t>
  </si>
  <si>
    <t>Участник 2</t>
  </si>
  <si>
    <t>Участник 3</t>
  </si>
  <si>
    <t>Участник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</si>
</sst>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" fontId="10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4" fontId="10" fillId="6" borderId="1" xfId="0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left" wrapText="1"/>
    </xf>
    <xf numFmtId="4" fontId="10" fillId="0" borderId="0" xfId="0" applyNumberFormat="1" applyFont="1"/>
    <xf numFmtId="0" fontId="10" fillId="0" borderId="0" xfId="0" applyFont="1"/>
    <xf numFmtId="0" fontId="8" fillId="0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4" fontId="10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Alignment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left" vertical="center" wrapText="1"/>
    </xf>
    <xf numFmtId="164" fontId="10" fillId="5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Normal="100" workbookViewId="0">
      <pane ySplit="4" topLeftCell="A5" activePane="bottomLeft" state="frozen"/>
      <selection pane="bottomLeft" activeCell="Q12" sqref="Q12"/>
    </sheetView>
  </sheetViews>
  <sheetFormatPr defaultRowHeight="15" x14ac:dyDescent="0.25"/>
  <cols>
    <col min="1" max="1" width="97" customWidth="1"/>
    <col min="2" max="2" width="16.5703125" customWidth="1"/>
    <col min="3" max="3" width="15.5703125" customWidth="1"/>
    <col min="4" max="4" width="16.85546875" customWidth="1"/>
    <col min="5" max="5" width="15.5703125" customWidth="1"/>
    <col min="6" max="6" width="17.42578125" customWidth="1"/>
    <col min="7" max="7" width="19.7109375" customWidth="1"/>
    <col min="8" max="9" width="18" customWidth="1"/>
    <col min="10" max="10" width="16.85546875" customWidth="1"/>
    <col min="11" max="11" width="18.28515625" customWidth="1"/>
  </cols>
  <sheetData>
    <row r="1" spans="1:11" x14ac:dyDescent="0.25">
      <c r="A1" s="41" t="s">
        <v>47</v>
      </c>
      <c r="B1" s="41"/>
      <c r="C1" s="41"/>
      <c r="D1" s="41"/>
      <c r="E1" s="41"/>
      <c r="F1" s="41"/>
      <c r="G1" s="41"/>
      <c r="H1" s="42"/>
      <c r="I1" s="42"/>
      <c r="J1" s="42"/>
      <c r="K1" s="42"/>
    </row>
    <row r="2" spans="1:11" s="5" customFormat="1" ht="30" customHeight="1" x14ac:dyDescent="0.25">
      <c r="A2" s="47" t="s">
        <v>13</v>
      </c>
      <c r="B2" s="47" t="s">
        <v>38</v>
      </c>
      <c r="C2" s="47" t="s">
        <v>32</v>
      </c>
      <c r="D2" s="35" t="s">
        <v>45</v>
      </c>
      <c r="E2" s="47" t="s">
        <v>32</v>
      </c>
      <c r="F2" s="10" t="s">
        <v>36</v>
      </c>
      <c r="G2" s="47" t="s">
        <v>32</v>
      </c>
      <c r="H2" s="32" t="s">
        <v>17</v>
      </c>
      <c r="I2" s="47" t="s">
        <v>32</v>
      </c>
      <c r="J2" s="35" t="s">
        <v>18</v>
      </c>
      <c r="K2" s="47" t="s">
        <v>32</v>
      </c>
    </row>
    <row r="3" spans="1:11" s="4" customFormat="1" ht="59.25" customHeight="1" x14ac:dyDescent="0.25">
      <c r="A3" s="48"/>
      <c r="B3" s="47"/>
      <c r="C3" s="47"/>
      <c r="D3" s="35" t="s">
        <v>46</v>
      </c>
      <c r="E3" s="47"/>
      <c r="F3" s="6" t="s">
        <v>37</v>
      </c>
      <c r="G3" s="47"/>
      <c r="H3" s="6" t="s">
        <v>11</v>
      </c>
      <c r="I3" s="47"/>
      <c r="J3" s="6" t="s">
        <v>19</v>
      </c>
      <c r="K3" s="47"/>
    </row>
    <row r="4" spans="1:11" s="12" customFormat="1" x14ac:dyDescent="0.25">
      <c r="A4" s="43" t="s">
        <v>10</v>
      </c>
      <c r="B4" s="43"/>
      <c r="C4" s="43"/>
      <c r="D4" s="43"/>
      <c r="E4" s="43"/>
      <c r="F4" s="43"/>
      <c r="G4" s="43"/>
      <c r="H4" s="44"/>
      <c r="I4" s="44"/>
      <c r="J4" s="44"/>
      <c r="K4" s="44"/>
    </row>
    <row r="5" spans="1:11" x14ac:dyDescent="0.25">
      <c r="A5" s="1" t="s">
        <v>1</v>
      </c>
      <c r="B5" s="8" t="s">
        <v>9</v>
      </c>
      <c r="C5" s="5" t="s">
        <v>0</v>
      </c>
      <c r="D5" s="39" t="s">
        <v>9</v>
      </c>
      <c r="E5" s="2" t="s">
        <v>0</v>
      </c>
      <c r="F5" s="8" t="s">
        <v>9</v>
      </c>
      <c r="G5" s="2" t="s">
        <v>0</v>
      </c>
      <c r="H5" s="8" t="s">
        <v>9</v>
      </c>
      <c r="I5" s="5" t="s">
        <v>0</v>
      </c>
      <c r="J5" s="8" t="s">
        <v>9</v>
      </c>
      <c r="K5" s="5" t="s">
        <v>0</v>
      </c>
    </row>
    <row r="6" spans="1:11" ht="69.75" customHeight="1" x14ac:dyDescent="0.25">
      <c r="A6" s="1" t="s">
        <v>2</v>
      </c>
      <c r="B6" s="8" t="s">
        <v>9</v>
      </c>
      <c r="C6" s="5"/>
      <c r="D6" s="8" t="s">
        <v>9</v>
      </c>
      <c r="E6" s="2"/>
      <c r="F6" s="8" t="s">
        <v>9</v>
      </c>
      <c r="G6" s="2"/>
      <c r="H6" s="8" t="s">
        <v>9</v>
      </c>
      <c r="I6" s="5"/>
      <c r="J6" s="8" t="s">
        <v>9</v>
      </c>
      <c r="K6" s="5"/>
    </row>
    <row r="7" spans="1:11" ht="30" x14ac:dyDescent="0.25">
      <c r="A7" s="36" t="s">
        <v>3</v>
      </c>
      <c r="B7" s="8" t="s">
        <v>9</v>
      </c>
      <c r="C7" s="2" t="s">
        <v>0</v>
      </c>
      <c r="D7" s="8" t="s">
        <v>9</v>
      </c>
      <c r="E7" s="2" t="s">
        <v>0</v>
      </c>
      <c r="F7" s="8" t="s">
        <v>9</v>
      </c>
      <c r="G7" s="2" t="s">
        <v>0</v>
      </c>
      <c r="H7" s="8" t="s">
        <v>9</v>
      </c>
      <c r="I7" s="2" t="s">
        <v>0</v>
      </c>
      <c r="J7" s="8" t="s">
        <v>9</v>
      </c>
      <c r="K7" s="2" t="s">
        <v>0</v>
      </c>
    </row>
    <row r="8" spans="1:11" ht="30" x14ac:dyDescent="0.25">
      <c r="A8" s="1" t="s">
        <v>4</v>
      </c>
      <c r="B8" s="8" t="s">
        <v>9</v>
      </c>
      <c r="C8" s="5"/>
      <c r="D8" s="8" t="s">
        <v>9</v>
      </c>
      <c r="E8" s="2"/>
      <c r="F8" s="8" t="s">
        <v>9</v>
      </c>
      <c r="G8" s="2"/>
      <c r="H8" s="8" t="s">
        <v>9</v>
      </c>
      <c r="I8" s="5"/>
      <c r="J8" s="8" t="s">
        <v>9</v>
      </c>
      <c r="K8" s="5"/>
    </row>
    <row r="9" spans="1:11" ht="75" x14ac:dyDescent="0.25">
      <c r="A9" s="1" t="s">
        <v>5</v>
      </c>
      <c r="B9" s="8" t="s">
        <v>9</v>
      </c>
      <c r="C9" s="5"/>
      <c r="D9" s="8" t="s">
        <v>9</v>
      </c>
      <c r="E9" s="2"/>
      <c r="F9" s="8" t="s">
        <v>9</v>
      </c>
      <c r="G9" s="2"/>
      <c r="H9" s="8" t="s">
        <v>9</v>
      </c>
      <c r="I9" s="5"/>
      <c r="J9" s="8" t="s">
        <v>9</v>
      </c>
      <c r="K9" s="5"/>
    </row>
    <row r="10" spans="1:11" ht="75" x14ac:dyDescent="0.25">
      <c r="A10" s="1" t="s">
        <v>6</v>
      </c>
      <c r="B10" s="8" t="s">
        <v>9</v>
      </c>
      <c r="C10" s="5"/>
      <c r="D10" s="8" t="s">
        <v>9</v>
      </c>
      <c r="E10" s="2"/>
      <c r="F10" s="8" t="s">
        <v>9</v>
      </c>
      <c r="G10" s="2"/>
      <c r="H10" s="8" t="s">
        <v>9</v>
      </c>
      <c r="I10" s="5"/>
      <c r="J10" s="8" t="s">
        <v>9</v>
      </c>
      <c r="K10" s="5"/>
    </row>
    <row r="11" spans="1:11" x14ac:dyDescent="0.25">
      <c r="A11" s="1" t="s">
        <v>7</v>
      </c>
      <c r="B11" s="8" t="s">
        <v>9</v>
      </c>
      <c r="C11" s="2" t="s">
        <v>0</v>
      </c>
      <c r="D11" s="8" t="s">
        <v>9</v>
      </c>
      <c r="E11" s="2" t="s">
        <v>0</v>
      </c>
      <c r="F11" s="8" t="s">
        <v>9</v>
      </c>
      <c r="G11" s="2" t="s">
        <v>0</v>
      </c>
      <c r="H11" s="8" t="s">
        <v>9</v>
      </c>
      <c r="I11" s="2" t="s">
        <v>0</v>
      </c>
      <c r="J11" s="8" t="s">
        <v>9</v>
      </c>
      <c r="K11" s="2" t="s">
        <v>0</v>
      </c>
    </row>
    <row r="12" spans="1:11" ht="87" customHeight="1" x14ac:dyDescent="0.25">
      <c r="A12" s="1" t="s">
        <v>8</v>
      </c>
      <c r="B12" s="8" t="s">
        <v>9</v>
      </c>
      <c r="C12" s="5"/>
      <c r="D12" s="8" t="s">
        <v>9</v>
      </c>
      <c r="E12" s="2"/>
      <c r="F12" s="8" t="s">
        <v>9</v>
      </c>
      <c r="G12" s="2"/>
      <c r="H12" s="8" t="s">
        <v>9</v>
      </c>
      <c r="I12" s="5"/>
      <c r="J12" s="8" t="s">
        <v>9</v>
      </c>
      <c r="K12" s="5"/>
    </row>
    <row r="13" spans="1:11" ht="45" x14ac:dyDescent="0.25">
      <c r="A13" s="1" t="s">
        <v>15</v>
      </c>
      <c r="B13" s="8" t="s">
        <v>9</v>
      </c>
      <c r="C13" s="2" t="s">
        <v>0</v>
      </c>
      <c r="D13" s="8" t="s">
        <v>9</v>
      </c>
      <c r="E13" s="2" t="s">
        <v>0</v>
      </c>
      <c r="F13" s="8" t="s">
        <v>9</v>
      </c>
      <c r="G13" s="2" t="s">
        <v>0</v>
      </c>
      <c r="H13" s="8" t="s">
        <v>9</v>
      </c>
      <c r="I13" s="2" t="s">
        <v>0</v>
      </c>
      <c r="J13" s="8" t="s">
        <v>9</v>
      </c>
      <c r="K13" s="2" t="s">
        <v>0</v>
      </c>
    </row>
    <row r="14" spans="1:11" x14ac:dyDescent="0.25">
      <c r="A14" s="45" t="s">
        <v>20</v>
      </c>
      <c r="B14" s="45"/>
      <c r="C14" s="45"/>
      <c r="D14" s="45"/>
      <c r="E14" s="45"/>
      <c r="F14" s="45"/>
      <c r="G14" s="45"/>
      <c r="H14" s="46"/>
      <c r="I14" s="46"/>
      <c r="J14" s="46"/>
      <c r="K14" s="46"/>
    </row>
    <row r="15" spans="1:11" ht="59.25" customHeight="1" x14ac:dyDescent="0.25">
      <c r="A15" s="3" t="s">
        <v>16</v>
      </c>
      <c r="B15" s="9" t="s">
        <v>14</v>
      </c>
      <c r="C15" s="37" t="s">
        <v>0</v>
      </c>
      <c r="D15" s="9" t="s">
        <v>14</v>
      </c>
      <c r="E15" s="37" t="s">
        <v>0</v>
      </c>
      <c r="F15" s="9" t="s">
        <v>14</v>
      </c>
      <c r="G15" s="37" t="s">
        <v>0</v>
      </c>
      <c r="H15" s="9" t="s">
        <v>9</v>
      </c>
      <c r="I15" s="2" t="s">
        <v>0</v>
      </c>
      <c r="J15" s="9" t="s">
        <v>9</v>
      </c>
      <c r="K15" s="37" t="s">
        <v>0</v>
      </c>
    </row>
    <row r="16" spans="1:11" ht="45" x14ac:dyDescent="0.25">
      <c r="A16" s="3" t="s">
        <v>48</v>
      </c>
      <c r="B16" s="9" t="s">
        <v>9</v>
      </c>
      <c r="C16" s="33" t="s">
        <v>39</v>
      </c>
      <c r="D16" s="9" t="s">
        <v>9</v>
      </c>
      <c r="E16" s="2" t="s">
        <v>0</v>
      </c>
      <c r="F16" s="9" t="s">
        <v>9</v>
      </c>
      <c r="G16" s="2" t="s">
        <v>0</v>
      </c>
      <c r="H16" s="9" t="s">
        <v>9</v>
      </c>
      <c r="I16" s="2" t="s">
        <v>0</v>
      </c>
      <c r="J16" s="9" t="s">
        <v>9</v>
      </c>
      <c r="K16" s="2" t="s">
        <v>0</v>
      </c>
    </row>
    <row r="17" spans="1:11" ht="60" x14ac:dyDescent="0.25">
      <c r="A17" s="3" t="s">
        <v>49</v>
      </c>
      <c r="B17" s="9" t="s">
        <v>9</v>
      </c>
      <c r="C17" s="33" t="s">
        <v>39</v>
      </c>
      <c r="D17" s="9" t="s">
        <v>9</v>
      </c>
      <c r="E17" s="2" t="s">
        <v>0</v>
      </c>
      <c r="F17" s="9" t="s">
        <v>9</v>
      </c>
      <c r="G17" s="2" t="s">
        <v>0</v>
      </c>
      <c r="H17" s="9" t="s">
        <v>9</v>
      </c>
      <c r="I17" s="2" t="s">
        <v>0</v>
      </c>
      <c r="J17" s="9" t="s">
        <v>9</v>
      </c>
      <c r="K17" s="2" t="s">
        <v>0</v>
      </c>
    </row>
    <row r="18" spans="1:11" ht="30" x14ac:dyDescent="0.25">
      <c r="A18" s="3" t="s">
        <v>50</v>
      </c>
      <c r="B18" s="9" t="s">
        <v>9</v>
      </c>
      <c r="C18" s="2" t="s">
        <v>0</v>
      </c>
      <c r="D18" s="9" t="s">
        <v>9</v>
      </c>
      <c r="E18" s="2" t="s">
        <v>0</v>
      </c>
      <c r="F18" s="9" t="s">
        <v>9</v>
      </c>
      <c r="G18" s="2" t="s">
        <v>0</v>
      </c>
      <c r="H18" s="9" t="s">
        <v>9</v>
      </c>
      <c r="I18" s="2" t="s">
        <v>0</v>
      </c>
      <c r="J18" s="9" t="s">
        <v>9</v>
      </c>
      <c r="K18" s="2" t="s">
        <v>0</v>
      </c>
    </row>
    <row r="19" spans="1:11" ht="43.5" customHeight="1" x14ac:dyDescent="0.25">
      <c r="A19" s="3" t="s">
        <v>51</v>
      </c>
      <c r="B19" s="9" t="s">
        <v>14</v>
      </c>
      <c r="C19" s="40" t="s">
        <v>0</v>
      </c>
      <c r="D19" s="9" t="s">
        <v>9</v>
      </c>
      <c r="E19" s="2" t="s">
        <v>0</v>
      </c>
      <c r="F19" s="9" t="s">
        <v>9</v>
      </c>
      <c r="G19" s="2" t="s">
        <v>0</v>
      </c>
      <c r="H19" s="9" t="s">
        <v>9</v>
      </c>
      <c r="I19" s="2" t="s">
        <v>0</v>
      </c>
      <c r="J19" s="9" t="s">
        <v>9</v>
      </c>
      <c r="K19" s="34" t="s">
        <v>0</v>
      </c>
    </row>
    <row r="20" spans="1:11" s="5" customFormat="1" x14ac:dyDescent="0.25">
      <c r="A20" s="11" t="s">
        <v>12</v>
      </c>
      <c r="B20" s="7" t="s">
        <v>14</v>
      </c>
      <c r="C20" s="7"/>
      <c r="D20" s="7" t="s">
        <v>14</v>
      </c>
      <c r="E20" s="7"/>
      <c r="F20" s="7" t="s">
        <v>14</v>
      </c>
      <c r="G20" s="7"/>
      <c r="H20" s="7" t="s">
        <v>14</v>
      </c>
      <c r="I20" s="7"/>
      <c r="J20" s="7" t="s">
        <v>14</v>
      </c>
      <c r="K20" s="7"/>
    </row>
    <row r="21" spans="1:11" x14ac:dyDescent="0.25">
      <c r="G21" s="33"/>
    </row>
  </sheetData>
  <mergeCells count="10">
    <mergeCell ref="A1:K1"/>
    <mergeCell ref="A4:K4"/>
    <mergeCell ref="A14:K14"/>
    <mergeCell ref="I2:I3"/>
    <mergeCell ref="K2:K3"/>
    <mergeCell ref="A2:A3"/>
    <mergeCell ref="G2:G3"/>
    <mergeCell ref="B2:B3"/>
    <mergeCell ref="C2:C3"/>
    <mergeCell ref="E2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opLeftCell="S1" zoomScale="130" zoomScaleNormal="130" workbookViewId="0">
      <pane ySplit="2" topLeftCell="A3" activePane="bottomLeft" state="frozen"/>
      <selection pane="bottomLeft" activeCell="A6" sqref="A6"/>
    </sheetView>
  </sheetViews>
  <sheetFormatPr defaultRowHeight="11.25" x14ac:dyDescent="0.2"/>
  <cols>
    <col min="1" max="1" width="21" style="30" customWidth="1"/>
    <col min="2" max="2" width="14" style="30" customWidth="1"/>
    <col min="3" max="4" width="15" style="30" customWidth="1"/>
    <col min="5" max="6" width="17.5703125" style="30" customWidth="1"/>
    <col min="7" max="9" width="15" style="30" customWidth="1"/>
    <col min="10" max="11" width="18.5703125" style="30" customWidth="1"/>
    <col min="12" max="14" width="15" style="30" customWidth="1"/>
    <col min="15" max="16" width="19.28515625" style="30" customWidth="1"/>
    <col min="17" max="17" width="14.28515625" style="30" customWidth="1"/>
    <col min="18" max="18" width="14" style="30" customWidth="1"/>
    <col min="19" max="19" width="15" style="30" customWidth="1"/>
    <col min="20" max="21" width="17.42578125" style="30" customWidth="1"/>
    <col min="22" max="22" width="14.28515625" style="30" customWidth="1"/>
    <col min="23" max="24" width="17.42578125" style="30" customWidth="1"/>
    <col min="25" max="25" width="14.28515625" style="30" customWidth="1"/>
    <col min="26" max="28" width="17.42578125" style="30" customWidth="1"/>
    <col min="29" max="29" width="17.140625" style="30" customWidth="1"/>
    <col min="30" max="30" width="16.42578125" style="30" customWidth="1"/>
    <col min="31" max="16384" width="9.140625" style="30"/>
  </cols>
  <sheetData>
    <row r="1" spans="1:30" s="14" customFormat="1" ht="24.75" customHeight="1" x14ac:dyDescent="0.25">
      <c r="A1" s="13"/>
      <c r="B1" s="51" t="s">
        <v>21</v>
      </c>
      <c r="C1" s="52"/>
      <c r="D1" s="52"/>
      <c r="E1" s="53"/>
      <c r="F1" s="54"/>
      <c r="G1" s="55" t="s">
        <v>22</v>
      </c>
      <c r="H1" s="56"/>
      <c r="I1" s="56"/>
      <c r="J1" s="56"/>
      <c r="K1" s="57"/>
      <c r="L1" s="58" t="s">
        <v>23</v>
      </c>
      <c r="M1" s="59"/>
      <c r="N1" s="59"/>
      <c r="O1" s="59"/>
      <c r="P1" s="60"/>
      <c r="Q1" s="62" t="s">
        <v>41</v>
      </c>
      <c r="R1" s="63"/>
      <c r="S1" s="63"/>
      <c r="T1" s="63"/>
      <c r="U1" s="64"/>
      <c r="V1" s="62" t="s">
        <v>52</v>
      </c>
      <c r="W1" s="63"/>
      <c r="X1" s="64"/>
      <c r="Y1" s="62" t="s">
        <v>54</v>
      </c>
      <c r="Z1" s="63"/>
      <c r="AA1" s="64"/>
      <c r="AB1" s="49" t="s">
        <v>25</v>
      </c>
      <c r="AC1" s="65" t="s">
        <v>31</v>
      </c>
    </row>
    <row r="2" spans="1:30" s="14" customFormat="1" ht="45" x14ac:dyDescent="0.25">
      <c r="A2" s="15"/>
      <c r="B2" s="16" t="s">
        <v>34</v>
      </c>
      <c r="C2" s="16" t="s">
        <v>26</v>
      </c>
      <c r="D2" s="16" t="s">
        <v>27</v>
      </c>
      <c r="E2" s="16" t="s">
        <v>30</v>
      </c>
      <c r="F2" s="16" t="s">
        <v>33</v>
      </c>
      <c r="G2" s="17" t="s">
        <v>34</v>
      </c>
      <c r="H2" s="17" t="s">
        <v>26</v>
      </c>
      <c r="I2" s="17" t="s">
        <v>27</v>
      </c>
      <c r="J2" s="17" t="s">
        <v>30</v>
      </c>
      <c r="K2" s="17" t="s">
        <v>33</v>
      </c>
      <c r="L2" s="18" t="s">
        <v>35</v>
      </c>
      <c r="M2" s="18" t="s">
        <v>26</v>
      </c>
      <c r="N2" s="18" t="s">
        <v>24</v>
      </c>
      <c r="O2" s="18" t="s">
        <v>29</v>
      </c>
      <c r="P2" s="18" t="s">
        <v>33</v>
      </c>
      <c r="Q2" s="19" t="s">
        <v>42</v>
      </c>
      <c r="R2" s="19" t="s">
        <v>43</v>
      </c>
      <c r="S2" s="19" t="s">
        <v>44</v>
      </c>
      <c r="T2" s="19" t="s">
        <v>29</v>
      </c>
      <c r="U2" s="19" t="s">
        <v>28</v>
      </c>
      <c r="V2" s="19" t="s">
        <v>53</v>
      </c>
      <c r="W2" s="19" t="s">
        <v>29</v>
      </c>
      <c r="X2" s="19" t="s">
        <v>28</v>
      </c>
      <c r="Y2" s="19" t="s">
        <v>43</v>
      </c>
      <c r="Z2" s="19" t="s">
        <v>29</v>
      </c>
      <c r="AA2" s="19" t="s">
        <v>28</v>
      </c>
      <c r="AB2" s="50"/>
      <c r="AC2" s="61"/>
    </row>
    <row r="3" spans="1:30" x14ac:dyDescent="0.2">
      <c r="A3" s="20" t="s">
        <v>55</v>
      </c>
      <c r="B3" s="21">
        <v>30</v>
      </c>
      <c r="C3" s="21">
        <v>80000</v>
      </c>
      <c r="D3" s="22">
        <f t="shared" ref="D3:D5" si="0">C3/B3</f>
        <v>2666.6666666666665</v>
      </c>
      <c r="E3" s="21">
        <f>IF(D3&gt;1,0.1,0)</f>
        <v>0.1</v>
      </c>
      <c r="F3" s="21">
        <f>IF(D3=0,0,IF(D3&lt;=1000,3,IF(D3&lt;=2000,2,IF(D3&gt;2001,1))))</f>
        <v>1</v>
      </c>
      <c r="G3" s="23">
        <v>8</v>
      </c>
      <c r="H3" s="23">
        <v>50000</v>
      </c>
      <c r="I3" s="24">
        <f>H3/G3</f>
        <v>6250</v>
      </c>
      <c r="J3" s="23">
        <f>IF(I3&gt;1,0.2,0)</f>
        <v>0.2</v>
      </c>
      <c r="K3" s="23">
        <f>IF(I3=0,0,IF(I3&lt;=1000,3,IF(I3&lt;=3000,2,IF(I3&gt;3001,1))))</f>
        <v>1</v>
      </c>
      <c r="L3" s="25">
        <v>2</v>
      </c>
      <c r="M3" s="25">
        <v>60000</v>
      </c>
      <c r="N3" s="66">
        <f>M3/L3</f>
        <v>30000</v>
      </c>
      <c r="O3" s="25">
        <f>IF(N3&gt;1,0.3,0)</f>
        <v>0.3</v>
      </c>
      <c r="P3" s="25">
        <f>IF(N3=0,0,IF(N3&lt;=4000,3,IF(N3&lt;=5000,2,IF(N3&gt;5001,1))))</f>
        <v>1</v>
      </c>
      <c r="Q3" s="26">
        <v>0</v>
      </c>
      <c r="R3" s="26">
        <v>0</v>
      </c>
      <c r="S3" s="67">
        <f>IF(R3,Q3/R3,0)</f>
        <v>0</v>
      </c>
      <c r="T3" s="27">
        <f>IF(S3&gt;1,0.2,0)</f>
        <v>0</v>
      </c>
      <c r="U3" s="27">
        <f>IF(S3=0,0,IF(S3&lt;=10000,3,IF(S3&lt;=15000,2,IF(S3&gt;15001,1))))</f>
        <v>0</v>
      </c>
      <c r="V3" s="26">
        <v>0</v>
      </c>
      <c r="W3" s="27">
        <f>IF(V3&gt;=1,0.1,0)</f>
        <v>0</v>
      </c>
      <c r="X3" s="27">
        <f>IF(V3=0,0,IF(V3&lt;=1,1,IF(V3&lt;=2,2,IF(V3&gt;=3,3))))</f>
        <v>0</v>
      </c>
      <c r="Y3" s="67">
        <v>10000</v>
      </c>
      <c r="Z3" s="27">
        <f>IF(Y3&gt;=1,0.1,0)</f>
        <v>0.1</v>
      </c>
      <c r="AA3" s="27">
        <f>IF(Y3=0,4,IF(Y3&lt;=10000,3,IF(Y3&lt;=20000,2,IF(Y3&gt;20001,1))))</f>
        <v>3</v>
      </c>
      <c r="AB3" s="68">
        <f>C3+H3+M3+R3+Y3</f>
        <v>200000</v>
      </c>
      <c r="AC3" s="28">
        <f>(E3*F3)+(J3*K3)+(O3*P3)+(T3*U3)+(W3*X3)+(Z3*AA3)</f>
        <v>0.90000000000000013</v>
      </c>
      <c r="AD3" s="29"/>
    </row>
    <row r="4" spans="1:30" ht="10.5" customHeight="1" x14ac:dyDescent="0.2">
      <c r="A4" s="20" t="s">
        <v>56</v>
      </c>
      <c r="B4" s="21">
        <v>100</v>
      </c>
      <c r="C4" s="21">
        <v>100000</v>
      </c>
      <c r="D4" s="22">
        <f>C4/B4</f>
        <v>1000</v>
      </c>
      <c r="E4" s="21">
        <f>IF(D4&gt;1,0.1,0)</f>
        <v>0.1</v>
      </c>
      <c r="F4" s="21">
        <f t="shared" ref="F4" si="1">IF(D4=0,0,IF(D4&lt;=1000,3,IF(D4&lt;=2000,2,IF(D4&gt;2001,1))))</f>
        <v>3</v>
      </c>
      <c r="G4" s="23">
        <v>20</v>
      </c>
      <c r="H4" s="23">
        <v>20000</v>
      </c>
      <c r="I4" s="24">
        <f>H4/G4</f>
        <v>1000</v>
      </c>
      <c r="J4" s="23">
        <f>IF(I4&gt;1,0.2,0)</f>
        <v>0.2</v>
      </c>
      <c r="K4" s="23">
        <f t="shared" ref="K4:K5" si="2">IF(I4=0,0,IF(I4&lt;=1000,3,IF(I4&lt;=3000,2,IF(I4&gt;3001,1))))</f>
        <v>3</v>
      </c>
      <c r="L4" s="25">
        <v>4</v>
      </c>
      <c r="M4" s="25">
        <v>15000</v>
      </c>
      <c r="N4" s="66">
        <f>M4/L4</f>
        <v>3750</v>
      </c>
      <c r="O4" s="25">
        <f>IF(N4&gt;1,0.3,0)</f>
        <v>0.3</v>
      </c>
      <c r="P4" s="25">
        <f t="shared" ref="P4:P5" si="3">IF(N4=0,0,IF(N4&lt;=4000,3,IF(N4&lt;=5000,2,IF(N4&gt;5001,1))))</f>
        <v>3</v>
      </c>
      <c r="Q4" s="26">
        <v>1</v>
      </c>
      <c r="R4" s="26">
        <v>15000</v>
      </c>
      <c r="S4" s="67">
        <f>R4/Q4</f>
        <v>15000</v>
      </c>
      <c r="T4" s="27">
        <f t="shared" ref="T4:T7" si="4">IF(S4&gt;1,0.2,0)</f>
        <v>0.2</v>
      </c>
      <c r="U4" s="27">
        <f t="shared" ref="U4:U5" si="5">IF(S4=0,0,IF(S4&lt;=10000,3,IF(S4&lt;=15000,2,IF(S4&gt;15001,1))))</f>
        <v>2</v>
      </c>
      <c r="V4" s="26">
        <v>0</v>
      </c>
      <c r="W4" s="27">
        <f t="shared" ref="W4:W6" si="6">IF(V4&gt;=1,0.1,0)</f>
        <v>0</v>
      </c>
      <c r="X4" s="27">
        <f>IF(V4=0,0,IF(V4&lt;=1,1,IF(V4&lt;=2,2,IF(V4&gt;=3,3))))</f>
        <v>0</v>
      </c>
      <c r="Y4" s="67">
        <v>50000</v>
      </c>
      <c r="Z4" s="27">
        <f t="shared" ref="Z4" si="7">IF(Y4&gt;=1,0.1,0)</f>
        <v>0.1</v>
      </c>
      <c r="AA4" s="27">
        <f t="shared" ref="AA4:AA5" si="8">IF(Y4=0,4,IF(Y4&lt;=10000,3,IF(Y4&lt;=20000,2,IF(Y4&gt;20001,1))))</f>
        <v>1</v>
      </c>
      <c r="AB4" s="68">
        <f t="shared" ref="AB4:AB6" si="9">C4+H4+M4+R4+Y4</f>
        <v>200000</v>
      </c>
      <c r="AC4" s="28">
        <f>(E4*F4)+(J4*K4)+(O4*P4)+(T4*U4)+(W4*X4)+(Z4*AA4)</f>
        <v>2.3000000000000003</v>
      </c>
      <c r="AD4" s="29"/>
    </row>
    <row r="5" spans="1:30" x14ac:dyDescent="0.2">
      <c r="A5" s="31" t="s">
        <v>57</v>
      </c>
      <c r="B5" s="21">
        <v>120</v>
      </c>
      <c r="C5" s="21">
        <v>114000</v>
      </c>
      <c r="D5" s="22">
        <f t="shared" si="0"/>
        <v>950</v>
      </c>
      <c r="E5" s="21">
        <f>IF(D5&gt;1,0.1,0)</f>
        <v>0.1</v>
      </c>
      <c r="F5" s="21">
        <f>IF(D5=0,0,IF(D5&lt;=1000,3,IF(D5&lt;=2000,2,IF(D5&gt;2001,1))))</f>
        <v>3</v>
      </c>
      <c r="G5" s="23">
        <v>20</v>
      </c>
      <c r="H5" s="23">
        <v>20000</v>
      </c>
      <c r="I5" s="24">
        <f>H5/G5</f>
        <v>1000</v>
      </c>
      <c r="J5" s="23">
        <f>IF(I5&gt;1,0.2,0)</f>
        <v>0.2</v>
      </c>
      <c r="K5" s="23">
        <f t="shared" si="2"/>
        <v>3</v>
      </c>
      <c r="L5" s="25">
        <v>6</v>
      </c>
      <c r="M5" s="25">
        <v>21000</v>
      </c>
      <c r="N5" s="66">
        <f t="shared" ref="N5" si="10">M5/L5</f>
        <v>3500</v>
      </c>
      <c r="O5" s="25">
        <f>IF(N5&gt;1,0.3,0)</f>
        <v>0.3</v>
      </c>
      <c r="P5" s="25">
        <f t="shared" si="3"/>
        <v>3</v>
      </c>
      <c r="Q5" s="26">
        <v>1</v>
      </c>
      <c r="R5" s="26">
        <v>15000</v>
      </c>
      <c r="S5" s="67">
        <f>R5/Q5</f>
        <v>15000</v>
      </c>
      <c r="T5" s="27">
        <f t="shared" si="4"/>
        <v>0.2</v>
      </c>
      <c r="U5" s="27">
        <f t="shared" si="5"/>
        <v>2</v>
      </c>
      <c r="V5" s="26">
        <v>0</v>
      </c>
      <c r="W5" s="27">
        <f t="shared" si="6"/>
        <v>0</v>
      </c>
      <c r="X5" s="27">
        <f>IF(V5=0,0,IF(V5&lt;=1,1,IF(V5&lt;=2,2,IF(V5&gt;=3,3))))</f>
        <v>0</v>
      </c>
      <c r="Y5" s="67">
        <v>10000</v>
      </c>
      <c r="Z5" s="27">
        <f>IF(Y5&gt;=1,0.1,0)</f>
        <v>0.1</v>
      </c>
      <c r="AA5" s="27">
        <f t="shared" si="8"/>
        <v>3</v>
      </c>
      <c r="AB5" s="68">
        <f t="shared" si="9"/>
        <v>180000</v>
      </c>
      <c r="AC5" s="28">
        <f>(E5*F5)+(J5*K5)+(O5*P5)+(T5*U5)+(W5*X5)+(Z5*AA5)</f>
        <v>2.5</v>
      </c>
      <c r="AD5" s="29"/>
    </row>
    <row r="6" spans="1:30" x14ac:dyDescent="0.2">
      <c r="A6" s="31" t="s">
        <v>58</v>
      </c>
      <c r="B6" s="21">
        <v>200</v>
      </c>
      <c r="C6" s="21">
        <v>90000</v>
      </c>
      <c r="D6" s="22">
        <f t="shared" ref="D6" si="11">C6/B6</f>
        <v>450</v>
      </c>
      <c r="E6" s="21">
        <f>IF(D6&gt;1,0.1,0)</f>
        <v>0.1</v>
      </c>
      <c r="F6" s="21">
        <f>IF(D6=0,0,IF(D6&lt;=1000,3,IF(D6&lt;=2000,2,IF(D6&gt;2001,1))))</f>
        <v>3</v>
      </c>
      <c r="G6" s="23">
        <v>20</v>
      </c>
      <c r="H6" s="23">
        <v>16000</v>
      </c>
      <c r="I6" s="24">
        <f>H6/G6</f>
        <v>800</v>
      </c>
      <c r="J6" s="23">
        <f>IF(I6&gt;1,0.2,0)</f>
        <v>0.2</v>
      </c>
      <c r="K6" s="23">
        <f t="shared" ref="K6:K7" si="12">IF(I6=0,0,IF(I6&lt;=1000,3,IF(I6&lt;=3000,2,IF(I6&gt;3001,1))))</f>
        <v>3</v>
      </c>
      <c r="L6" s="25">
        <v>5</v>
      </c>
      <c r="M6" s="25">
        <v>18000</v>
      </c>
      <c r="N6" s="66">
        <f>M6/L6</f>
        <v>3600</v>
      </c>
      <c r="O6" s="25">
        <f>IF(N6&gt;1,0.3,0)</f>
        <v>0.3</v>
      </c>
      <c r="P6" s="25">
        <f>IF(N6=0,0,IF(N6&lt;=4000,3,IF(N6&lt;=5000,2,IF(N6&gt;5001,1))))</f>
        <v>3</v>
      </c>
      <c r="Q6" s="26">
        <v>1</v>
      </c>
      <c r="R6" s="26">
        <v>16000</v>
      </c>
      <c r="S6" s="67">
        <f>R6/Q6</f>
        <v>16000</v>
      </c>
      <c r="T6" s="27">
        <f t="shared" si="4"/>
        <v>0.2</v>
      </c>
      <c r="U6" s="27">
        <f>IF(S6=0,0,IF(S6&lt;=10000,3,IF(S6&lt;=15000,2,IF(S6&gt;15001,1))))</f>
        <v>1</v>
      </c>
      <c r="V6" s="26">
        <v>0</v>
      </c>
      <c r="W6" s="27">
        <f t="shared" si="6"/>
        <v>0</v>
      </c>
      <c r="X6" s="27">
        <f>IF(V6=0,0,IF(V6&lt;=1,1,IF(V6&lt;=2,2,IF(V6&gt;=3,3))))</f>
        <v>0</v>
      </c>
      <c r="Y6" s="67">
        <v>10000</v>
      </c>
      <c r="Z6" s="27">
        <f>IF(Y6&gt;=1,0.1,0)</f>
        <v>0.1</v>
      </c>
      <c r="AA6" s="27">
        <f>IF(Y6=0,4,IF(Y6&lt;=10000,3,IF(Y6&lt;=20000,2,IF(Y6&gt;20001,1))))</f>
        <v>3</v>
      </c>
      <c r="AB6" s="68">
        <f t="shared" si="9"/>
        <v>150000</v>
      </c>
      <c r="AC6" s="28">
        <f>(E6*F6)+(J6*K6)+(O6*P6)+(T6*U6)+(W6*X6)+(Z6*AA6)</f>
        <v>2.2999999999999998</v>
      </c>
    </row>
    <row r="7" spans="1:30" x14ac:dyDescent="0.2">
      <c r="A7" s="31" t="s">
        <v>40</v>
      </c>
      <c r="B7" s="21">
        <v>160</v>
      </c>
      <c r="C7" s="21">
        <v>104000</v>
      </c>
      <c r="D7" s="22">
        <f>C7/B7</f>
        <v>650</v>
      </c>
      <c r="E7" s="21">
        <f>IF(D7&gt;1,0.1,0)</f>
        <v>0.1</v>
      </c>
      <c r="F7" s="21">
        <f>IF(D7=0,0,IF(D7&lt;=1000,3,IF(D7&lt;=2000,2,IF(D7&gt;2001,1))))</f>
        <v>3</v>
      </c>
      <c r="G7" s="23">
        <v>20</v>
      </c>
      <c r="H7" s="23">
        <v>17000</v>
      </c>
      <c r="I7" s="24">
        <f>H7/G7</f>
        <v>850</v>
      </c>
      <c r="J7" s="23">
        <f>IF(I7&gt;1,0.2,0)</f>
        <v>0.2</v>
      </c>
      <c r="K7" s="23">
        <f t="shared" si="12"/>
        <v>3</v>
      </c>
      <c r="L7" s="25">
        <v>6</v>
      </c>
      <c r="M7" s="25">
        <v>16000</v>
      </c>
      <c r="N7" s="66">
        <f t="shared" ref="N7" si="13">M7/L7</f>
        <v>2666.6666666666665</v>
      </c>
      <c r="O7" s="25">
        <f>IF(N7&gt;1,0.3,0)</f>
        <v>0.3</v>
      </c>
      <c r="P7" s="25">
        <f t="shared" ref="P7" si="14">IF(N7=0,0,IF(N7&lt;=4000,3,IF(N7&lt;=5000,2,IF(N7&gt;5001,1))))</f>
        <v>3</v>
      </c>
      <c r="Q7" s="26">
        <v>1</v>
      </c>
      <c r="R7" s="26">
        <v>15000</v>
      </c>
      <c r="S7" s="67">
        <f>R7/Q7</f>
        <v>15000</v>
      </c>
      <c r="T7" s="27">
        <f t="shared" si="4"/>
        <v>0.2</v>
      </c>
      <c r="U7" s="27">
        <f>IF(S7=0,0,IF(S7&lt;=10000,3,IF(S7&lt;=15000,2,IF(S7&gt;15001,1))))</f>
        <v>2</v>
      </c>
      <c r="V7" s="26">
        <v>6</v>
      </c>
      <c r="W7" s="27">
        <f t="shared" ref="W7" si="15">IF(V7&gt;=1,0.1,0)</f>
        <v>0.1</v>
      </c>
      <c r="X7" s="27">
        <f>IF(V7=0,0,IF(V7&lt;=1,1,IF(V7&lt;=2,2,IF(V7&gt;=3,3))))</f>
        <v>3</v>
      </c>
      <c r="Y7" s="67">
        <v>48000</v>
      </c>
      <c r="Z7" s="27">
        <f t="shared" ref="Z7" si="16">IF(Y7&gt;=1,0.1,0)</f>
        <v>0.1</v>
      </c>
      <c r="AA7" s="27">
        <f t="shared" ref="AA7" si="17">IF(Y7=0,4,IF(Y7&lt;=10000,3,IF(Y7&lt;=20000,2,IF(Y7&gt;20001,1))))</f>
        <v>1</v>
      </c>
      <c r="AB7" s="68">
        <f t="shared" ref="AB7" si="18">C7+H7+M7+R7+Y7</f>
        <v>200000</v>
      </c>
      <c r="AC7" s="28">
        <f>(E7*F7)+(J7*K7)+(O7*P7)+(T7*U7)+(W7*X7)+(Z7*AA7)</f>
        <v>2.6</v>
      </c>
      <c r="AD7" s="29"/>
    </row>
    <row r="8" spans="1:30" x14ac:dyDescent="0.2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30" x14ac:dyDescent="0.2"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30" x14ac:dyDescent="0.2"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30" x14ac:dyDescent="0.2">
      <c r="C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30" x14ac:dyDescent="0.2">
      <c r="C12" s="38"/>
      <c r="F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0" x14ac:dyDescent="0.2">
      <c r="B13" s="38"/>
      <c r="C13" s="38"/>
      <c r="E13" s="38"/>
      <c r="F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30" x14ac:dyDescent="0.2">
      <c r="B14" s="38"/>
      <c r="F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30" x14ac:dyDescent="0.2">
      <c r="B15" s="38"/>
      <c r="C15" s="29"/>
      <c r="F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30" x14ac:dyDescent="0.2">
      <c r="C16" s="38"/>
      <c r="F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2:28" x14ac:dyDescent="0.2">
      <c r="B17" s="38"/>
      <c r="F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2:28" x14ac:dyDescent="0.2">
      <c r="F18" s="29"/>
      <c r="S18" s="29"/>
    </row>
    <row r="19" spans="2:28" x14ac:dyDescent="0.2">
      <c r="S19" s="29"/>
    </row>
    <row r="20" spans="2:28" x14ac:dyDescent="0.2">
      <c r="S20" s="29"/>
    </row>
    <row r="21" spans="2:28" x14ac:dyDescent="0.2">
      <c r="S21" s="29"/>
    </row>
    <row r="22" spans="2:28" x14ac:dyDescent="0.2">
      <c r="S22" s="29"/>
    </row>
    <row r="23" spans="2:28" x14ac:dyDescent="0.2">
      <c r="S23" s="29"/>
    </row>
    <row r="26" spans="2:28" x14ac:dyDescent="0.2">
      <c r="P26" s="29"/>
      <c r="Q26" s="29"/>
      <c r="R26" s="29"/>
      <c r="S26" s="29"/>
      <c r="V26" s="29"/>
      <c r="Y26" s="29"/>
    </row>
    <row r="27" spans="2:28" x14ac:dyDescent="0.2">
      <c r="P27" s="29"/>
      <c r="Q27" s="29"/>
      <c r="R27" s="29"/>
      <c r="S27" s="29"/>
      <c r="V27" s="29"/>
      <c r="Y27" s="29"/>
    </row>
    <row r="28" spans="2:28" x14ac:dyDescent="0.2">
      <c r="S28" s="29"/>
    </row>
    <row r="29" spans="2:28" x14ac:dyDescent="0.2">
      <c r="S29" s="29"/>
    </row>
    <row r="30" spans="2:28" x14ac:dyDescent="0.2">
      <c r="S30" s="29"/>
    </row>
    <row r="31" spans="2:28" x14ac:dyDescent="0.2">
      <c r="S31" s="29"/>
    </row>
    <row r="32" spans="2:28" x14ac:dyDescent="0.2">
      <c r="S32" s="29"/>
    </row>
    <row r="33" spans="19:19" x14ac:dyDescent="0.2">
      <c r="S33" s="29"/>
    </row>
  </sheetData>
  <mergeCells count="8">
    <mergeCell ref="AC1:AC2"/>
    <mergeCell ref="B1:F1"/>
    <mergeCell ref="G1:K1"/>
    <mergeCell ref="L1:P1"/>
    <mergeCell ref="AB1:AB2"/>
    <mergeCell ref="Q1:U1"/>
    <mergeCell ref="V1:X1"/>
    <mergeCell ref="Y1:AA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Поиск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2022-12-05T00:29:31Z</dcterms:modified>
</cp:coreProperties>
</file>